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осле проверки" sheetId="1" r:id="rId1"/>
  </sheets>
  <definedNames>
    <definedName name="_xlnm.Print_Titles" localSheetId="0">'после проверки'!$22:$24</definedName>
  </definedNames>
  <calcPr fullCalcOnLoad="1"/>
</workbook>
</file>

<file path=xl/sharedStrings.xml><?xml version="1.0" encoding="utf-8"?>
<sst xmlns="http://schemas.openxmlformats.org/spreadsheetml/2006/main" count="67" uniqueCount="60">
  <si>
    <t>&lt; 2 *  *  &gt;</t>
  </si>
  <si>
    <t>ПК РИК (вер.1.00.040715) тел./факс (095) 347-33-01</t>
  </si>
  <si>
    <t>Сводн.см.расч.</t>
  </si>
  <si>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</si>
  <si>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</si>
  <si>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</si>
  <si>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</si>
  <si>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</si>
  <si>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</si>
  <si>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</si>
  <si>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в том числе возврат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</si>
  <si>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</si>
  <si>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</si>
  <si>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</si>
  <si>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</si>
  <si>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 xml:space="preserve">Составлен в ценах по состоянию на 01. 2001 года с пересчетом в цены II квартала 2014 года 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</si>
  <si>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</si>
  <si>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</si>
  <si>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</si>
  <si>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</si>
  <si>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</si>
  <si>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</si>
  <si>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</si>
  <si>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</si>
  <si>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</si>
  <si>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</si>
  <si>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</si>
  <si>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ЛС № 02-01</t>
  </si>
  <si>
    <t>ИТОГО ПО ГЛАВЕ 2:</t>
  </si>
  <si>
    <t>ИТОГО ПО ГЛАВАМ 1 - 5:</t>
  </si>
  <si>
    <t>ГЛАВА 6.</t>
  </si>
  <si>
    <t>ВРЕМЕННЫЕ ЗДАНИЯ И СООРУЖЕНИЯ</t>
  </si>
  <si>
    <t>ГСНр-81-05-01-2001 п.2.2 таб. 1</t>
  </si>
  <si>
    <t>В ТОМ ЧИСЛЕ ВОЗВРАТ -15%</t>
  </si>
  <si>
    <t>ИТОГО ПО ГЛАВЕ 6:</t>
  </si>
  <si>
    <t>В ТОМ ЧИСЛЕ ВОЗВРАТ</t>
  </si>
  <si>
    <t>ИТОГО ПО ГЛАВАМ 1 - 6:</t>
  </si>
  <si>
    <t>Глава 7.</t>
  </si>
  <si>
    <t>ПРОЧИЕ РАБОТЫ И ЗАТРАТЫ</t>
  </si>
  <si>
    <t xml:space="preserve">ГСНр 81-05-02-2001
 п.2.1 таб 2 </t>
  </si>
  <si>
    <t>Постановления Администрации КО №137а от 28.04.2010 и №265а от 29.06.2012</t>
  </si>
  <si>
    <t>ИТОГО ПО ГЛАВЕ 7: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</si>
  <si>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</si>
  <si>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</si>
  <si>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</si>
  <si>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</si>
  <si>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Письмо Минстроя от 15.05.2014 г №8367-EC/08</t>
  </si>
  <si>
    <t xml:space="preserve">Прочие работы и затраты в текущих ценах,  (К=6,85) 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</si>
  <si>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</si>
  <si>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</si>
  <si>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</si>
  <si>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</si>
  <si>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Составил:</t>
  </si>
  <si>
    <t>Специалист                                                                         Чуманова Л.Н.</t>
  </si>
  <si>
    <t>Средства на возведение, разборку временных зданий, сооружений -0,4%:</t>
  </si>
  <si>
    <t>Проверка достоверности определения сметной стоимости объектов капитального строительства и ремонта 7.467/1,18/6,85</t>
  </si>
  <si>
    <t>Капитальный ремонт  кровли многоквартирного жилого дома по адресу: п. Вохма, ул. Советская, д.7</t>
  </si>
  <si>
    <t>Дополнительные затраты при производстве СМР в зимнее время (%=1,63*1,0=1,63) от итога строительных и монтажных работ  глав 1-6</t>
  </si>
  <si>
    <t>Строительные работы в текущих ценах (К=5,88)</t>
  </si>
  <si>
    <t>Монтажные работы в текущих ценах (К=5,88)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</si>
</sst>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3" fillId="0" borderId="0" xfId="52" applyNumberFormat="1" applyFont="1" applyAlignment="1" applyProtection="1">
      <alignment horizontal="left" vertical="top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4" fillId="0" borderId="0" xfId="52" applyNumberFormat="1" applyFont="1" applyAlignment="1" applyProtection="1">
      <alignment horizontal="right" vertical="top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164" fontId="2" fillId="0" borderId="0" xfId="52" applyNumberFormat="1" applyFont="1" applyAlignment="1" applyProtection="1">
      <alignment vertical="top" wrapText="1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5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6" fillId="0" borderId="11" xfId="52" applyNumberFormat="1" applyFont="1" applyBorder="1" applyAlignment="1" applyProtection="1">
      <alignment horizontal="right" vertical="top" wrapText="1"/>
      <protection locked="0"/>
    </xf>
    <xf numFmtId="4" fontId="6" fillId="0" borderId="11" xfId="52" applyNumberFormat="1" applyFont="1" applyBorder="1" applyAlignment="1" applyProtection="1">
      <alignment horizontal="right" vertical="top"/>
      <protection locked="0"/>
    </xf>
    <xf numFmtId="49" fontId="5" fillId="0" borderId="11" xfId="52" applyNumberFormat="1" applyFont="1" applyBorder="1" applyAlignment="1" applyProtection="1">
      <alignment horizontal="right" vertical="top" wrapText="1"/>
      <protection locked="0"/>
    </xf>
    <xf numFmtId="49" fontId="5" fillId="0" borderId="11" xfId="52" applyNumberFormat="1" applyFont="1" applyBorder="1" applyAlignment="1" applyProtection="1">
      <alignment horizontal="left" vertical="top" wrapText="1"/>
      <protection locked="0"/>
    </xf>
    <xf numFmtId="164" fontId="7" fillId="0" borderId="0" xfId="52" applyNumberFormat="1" applyFont="1" applyBorder="1" applyAlignment="1" applyProtection="1">
      <alignment horizontal="center" vertical="top" wrapText="1"/>
      <protection locked="0"/>
    </xf>
    <xf numFmtId="4" fontId="6" fillId="0" borderId="11" xfId="52" applyNumberFormat="1" applyFont="1" applyBorder="1" applyAlignment="1" applyProtection="1">
      <alignment vertical="top"/>
      <protection locked="0"/>
    </xf>
    <xf numFmtId="4" fontId="2" fillId="0" borderId="11" xfId="52" applyNumberFormat="1" applyFont="1" applyBorder="1" applyAlignment="1" applyProtection="1">
      <alignment vertical="top"/>
      <protection locked="0"/>
    </xf>
    <xf numFmtId="164" fontId="7" fillId="0" borderId="0" xfId="52" applyNumberFormat="1" applyFont="1" applyAlignment="1" applyProtection="1">
      <alignment horizontal="center" vertical="top" wrapText="1"/>
      <protection locked="0"/>
    </xf>
    <xf numFmtId="0" fontId="2" fillId="0" borderId="0" xfId="52">
      <alignment/>
      <protection/>
    </xf>
    <xf numFmtId="4" fontId="8" fillId="0" borderId="11" xfId="52" applyNumberFormat="1" applyFont="1" applyBorder="1" applyAlignment="1" applyProtection="1">
      <alignment horizontal="right" vertical="top" wrapText="1"/>
      <protection locked="0"/>
    </xf>
    <xf numFmtId="4" fontId="8" fillId="0" borderId="11" xfId="52" applyNumberFormat="1" applyFont="1" applyBorder="1" applyAlignment="1" applyProtection="1">
      <alignment horizontal="right" vertical="top"/>
      <protection locked="0"/>
    </xf>
    <xf numFmtId="49" fontId="5" fillId="0" borderId="12" xfId="52" applyNumberFormat="1" applyFont="1" applyBorder="1" applyAlignment="1" applyProtection="1">
      <alignment horizontal="center" vertical="center" wrapText="1"/>
      <protection locked="0"/>
    </xf>
    <xf numFmtId="49" fontId="5" fillId="0" borderId="13" xfId="52" applyNumberFormat="1" applyFont="1" applyBorder="1" applyAlignment="1" applyProtection="1">
      <alignment horizontal="center" vertical="center" wrapText="1"/>
      <protection locked="0"/>
    </xf>
    <xf numFmtId="49" fontId="2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14" xfId="52" applyNumberFormat="1" applyFont="1" applyBorder="1" applyAlignment="1" applyProtection="1">
      <alignment horizontal="left" vertical="top"/>
      <protection locked="0"/>
    </xf>
    <xf numFmtId="49" fontId="5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4" fillId="0" borderId="0" xfId="52" applyNumberFormat="1" applyFont="1" applyAlignment="1" applyProtection="1">
      <alignment horizontal="center" vertical="top"/>
      <protection locked="0"/>
    </xf>
    <xf numFmtId="49" fontId="4" fillId="0" borderId="14" xfId="52" applyNumberFormat="1" applyFont="1" applyBorder="1" applyAlignment="1" applyProtection="1">
      <alignment horizontal="center" vertical="center" wrapText="1"/>
      <protection locked="0"/>
    </xf>
    <xf numFmtId="49" fontId="5" fillId="0" borderId="0" xfId="52" applyNumberFormat="1" applyFont="1" applyAlignment="1" applyProtection="1">
      <alignment horizontal="lef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4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4" fillId="0" borderId="0" xfId="52" applyNumberFormat="1" applyFont="1" applyAlignment="1" applyProtection="1">
      <alignment horizontal="righ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B1">
      <selection activeCell="F52" sqref="F52"/>
    </sheetView>
  </sheetViews>
  <sheetFormatPr defaultColWidth="9.140625" defaultRowHeight="15"/>
  <cols>
    <col min="1" max="1" width="6.140625" style="2" customWidth="1"/>
    <col min="2" max="2" width="18.28125" style="2" customWidth="1"/>
    <col min="3" max="3" width="52.7109375" style="2" customWidth="1"/>
    <col min="4" max="4" width="12.57421875" style="2" customWidth="1"/>
    <col min="5" max="5" width="11.7109375" style="2" customWidth="1"/>
    <col min="6" max="6" width="13.7109375" style="2" customWidth="1"/>
    <col min="7" max="7" width="10.7109375" style="2" customWidth="1"/>
    <col min="8" max="8" width="13.140625" style="2" customWidth="1"/>
    <col min="9" max="9" width="9.140625" style="2" customWidth="1"/>
    <col min="10" max="16384" width="9.140625" style="30" customWidth="1"/>
  </cols>
  <sheetData>
    <row r="1" spans="1:8" s="2" customFormat="1" ht="12.75">
      <c r="A1" s="1" t="s">
        <v>0</v>
      </c>
      <c r="C1" s="1" t="s">
        <v>1</v>
      </c>
      <c r="H1" s="3" t="s">
        <v>2</v>
      </c>
    </row>
    <row r="2" spans="1:8" s="2" customFormat="1" ht="12.75">
      <c r="A2" s="48" t="s">
        <v>3</v>
      </c>
      <c r="B2" s="48"/>
      <c r="C2" s="48"/>
      <c r="D2" s="48"/>
      <c r="E2" s="48"/>
      <c r="F2" s="48"/>
      <c r="G2" s="48"/>
      <c r="H2" s="48"/>
    </row>
    <row r="3" spans="1:8" s="2" customFormat="1" ht="12.75">
      <c r="A3" s="4" t="s">
        <v>4</v>
      </c>
      <c r="B3" s="36" t="s">
        <v>5</v>
      </c>
      <c r="C3" s="37"/>
      <c r="D3" s="37"/>
      <c r="E3" s="37"/>
      <c r="F3" s="37"/>
      <c r="G3" s="37"/>
      <c r="H3" s="37"/>
    </row>
    <row r="4" spans="2:8" s="2" customFormat="1" ht="12.75">
      <c r="B4" s="5"/>
      <c r="C4" s="5"/>
      <c r="D4" s="5"/>
      <c r="E4" s="5"/>
      <c r="F4" s="5"/>
      <c r="G4" s="5"/>
      <c r="H4" s="5"/>
    </row>
    <row r="5" spans="1:9" s="2" customFormat="1" ht="12.75" customHeight="1">
      <c r="A5" s="49" t="s">
        <v>6</v>
      </c>
      <c r="B5" s="49"/>
      <c r="C5" s="49"/>
      <c r="D5" s="49"/>
      <c r="F5" s="6" t="s">
        <v>7</v>
      </c>
      <c r="G5" s="6"/>
      <c r="H5" s="6"/>
      <c r="I5" s="6"/>
    </row>
    <row r="6" spans="1:9" s="2" customFormat="1" ht="12.75">
      <c r="A6" s="6"/>
      <c r="B6" s="6"/>
      <c r="C6" s="6"/>
      <c r="D6" s="6"/>
      <c r="F6" s="6"/>
      <c r="G6" s="6"/>
      <c r="H6" s="6"/>
      <c r="I6" s="6"/>
    </row>
    <row r="7" spans="1:9" s="2" customFormat="1" ht="12.75" customHeight="1">
      <c r="A7" s="46" t="s">
        <v>8</v>
      </c>
      <c r="B7" s="46"/>
      <c r="C7" s="7">
        <f>H50</f>
        <v>798.93</v>
      </c>
      <c r="D7" s="8" t="s">
        <v>9</v>
      </c>
      <c r="F7" s="50">
        <f>C7</f>
        <v>798.93</v>
      </c>
      <c r="G7" s="50"/>
      <c r="H7" s="8" t="s">
        <v>9</v>
      </c>
      <c r="I7" s="8"/>
    </row>
    <row r="8" spans="1:9" s="2" customFormat="1" ht="25.5">
      <c r="A8" s="9"/>
      <c r="B8" s="9" t="s">
        <v>10</v>
      </c>
      <c r="C8" s="7">
        <f>H51</f>
        <v>0.41</v>
      </c>
      <c r="D8" s="8" t="s">
        <v>9</v>
      </c>
      <c r="F8" s="50">
        <f>C8</f>
        <v>0.41</v>
      </c>
      <c r="G8" s="50"/>
      <c r="H8" s="8" t="s">
        <v>9</v>
      </c>
      <c r="I8" s="9"/>
    </row>
    <row r="9" spans="1:4" s="2" customFormat="1" ht="12.75">
      <c r="A9" s="45"/>
      <c r="B9" s="45"/>
      <c r="C9" s="45"/>
      <c r="D9" s="45"/>
    </row>
    <row r="10" spans="1:4" s="2" customFormat="1" ht="12.75">
      <c r="A10" s="45"/>
      <c r="B10" s="45"/>
      <c r="C10" s="45"/>
      <c r="D10" s="45"/>
    </row>
    <row r="11" spans="1:9" s="2" customFormat="1" ht="12.75" customHeight="1">
      <c r="A11" s="46" t="s">
        <v>11</v>
      </c>
      <c r="B11" s="46"/>
      <c r="C11" s="46"/>
      <c r="D11" s="46"/>
      <c r="F11" s="47" t="s">
        <v>12</v>
      </c>
      <c r="G11" s="47"/>
      <c r="H11" s="47"/>
      <c r="I11" s="10"/>
    </row>
    <row r="12" spans="1:4" s="2" customFormat="1" ht="12.75">
      <c r="A12" s="45"/>
      <c r="B12" s="45"/>
      <c r="C12" s="45"/>
      <c r="D12" s="45"/>
    </row>
    <row r="13" spans="1:9" s="2" customFormat="1" ht="12.75" customHeight="1">
      <c r="A13" s="39" t="s">
        <v>13</v>
      </c>
      <c r="B13" s="39"/>
      <c r="C13" s="39"/>
      <c r="D13" s="39"/>
      <c r="F13" s="40" t="s">
        <v>13</v>
      </c>
      <c r="G13" s="40"/>
      <c r="H13" s="40"/>
      <c r="I13" s="10"/>
    </row>
    <row r="14" s="2" customFormat="1" ht="12.75"/>
    <row r="15" s="2" customFormat="1" ht="12.75"/>
    <row r="16" spans="1:8" s="2" customFormat="1" ht="12.75">
      <c r="A16" s="41" t="s">
        <v>14</v>
      </c>
      <c r="B16" s="41"/>
      <c r="C16" s="41"/>
      <c r="D16" s="41"/>
      <c r="E16" s="41"/>
      <c r="F16" s="41"/>
      <c r="G16" s="41"/>
      <c r="H16" s="41"/>
    </row>
    <row r="17" spans="1:8" s="2" customFormat="1" ht="13.5" customHeight="1">
      <c r="A17" s="42" t="s">
        <v>56</v>
      </c>
      <c r="B17" s="42"/>
      <c r="C17" s="42"/>
      <c r="D17" s="42"/>
      <c r="E17" s="42"/>
      <c r="F17" s="42"/>
      <c r="G17" s="42"/>
      <c r="H17" s="42"/>
    </row>
    <row r="18" spans="1:8" s="2" customFormat="1" ht="4.5" customHeight="1">
      <c r="A18" s="5"/>
      <c r="B18" s="5"/>
      <c r="C18" s="5"/>
      <c r="D18" s="5"/>
      <c r="E18" s="5"/>
      <c r="F18" s="5"/>
      <c r="G18" s="5"/>
      <c r="H18" s="5"/>
    </row>
    <row r="19" spans="1:8" s="2" customFormat="1" ht="12.75">
      <c r="A19" s="43" t="s">
        <v>15</v>
      </c>
      <c r="B19" s="43"/>
      <c r="C19" s="43"/>
      <c r="D19" s="43"/>
      <c r="E19" s="43"/>
      <c r="F19" s="43"/>
      <c r="G19" s="43"/>
      <c r="H19" s="43"/>
    </row>
    <row r="20" s="2" customFormat="1" ht="4.5" customHeight="1"/>
    <row r="21" s="2" customFormat="1" ht="4.5" customHeight="1"/>
    <row r="22" spans="1:8" s="2" customFormat="1" ht="15" customHeight="1">
      <c r="A22" s="44" t="s">
        <v>16</v>
      </c>
      <c r="B22" s="44" t="s">
        <v>17</v>
      </c>
      <c r="C22" s="44" t="s">
        <v>18</v>
      </c>
      <c r="D22" s="44" t="s">
        <v>19</v>
      </c>
      <c r="E22" s="44"/>
      <c r="F22" s="44"/>
      <c r="G22" s="44"/>
      <c r="H22" s="44" t="s">
        <v>20</v>
      </c>
    </row>
    <row r="23" spans="1:8" s="2" customFormat="1" ht="43.5" customHeight="1">
      <c r="A23" s="44"/>
      <c r="B23" s="44"/>
      <c r="C23" s="44"/>
      <c r="D23" s="11" t="s">
        <v>21</v>
      </c>
      <c r="E23" s="11" t="s">
        <v>22</v>
      </c>
      <c r="F23" s="11" t="s">
        <v>23</v>
      </c>
      <c r="G23" s="11" t="s">
        <v>24</v>
      </c>
      <c r="H23" s="44"/>
    </row>
    <row r="24" spans="1:8" s="2" customFormat="1" ht="12.7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</row>
    <row r="25" spans="1:8" s="2" customFormat="1" ht="7.5" customHeight="1">
      <c r="A25" s="12"/>
      <c r="B25" s="12"/>
      <c r="C25" s="13"/>
      <c r="D25" s="14"/>
      <c r="E25" s="14"/>
      <c r="F25" s="14"/>
      <c r="G25" s="14"/>
      <c r="H25" s="14"/>
    </row>
    <row r="26" spans="1:9" s="2" customFormat="1" ht="12.75">
      <c r="A26" s="15"/>
      <c r="B26" s="13" t="s">
        <v>25</v>
      </c>
      <c r="C26" s="13" t="s">
        <v>26</v>
      </c>
      <c r="D26" s="14"/>
      <c r="E26" s="14"/>
      <c r="F26" s="14"/>
      <c r="G26" s="14"/>
      <c r="H26" s="14"/>
      <c r="I26" s="16"/>
    </row>
    <row r="27" spans="1:9" s="2" customFormat="1" ht="27.75" customHeight="1">
      <c r="A27" s="15"/>
      <c r="B27" s="17" t="s">
        <v>27</v>
      </c>
      <c r="C27" s="18" t="s">
        <v>56</v>
      </c>
      <c r="D27" s="19">
        <v>109.6</v>
      </c>
      <c r="E27" s="19">
        <v>0</v>
      </c>
      <c r="F27" s="19">
        <v>0</v>
      </c>
      <c r="G27" s="19">
        <v>0</v>
      </c>
      <c r="H27" s="14">
        <f>SUM(D27:G27)</f>
        <v>109.6</v>
      </c>
      <c r="I27" s="16"/>
    </row>
    <row r="28" spans="1:9" s="2" customFormat="1" ht="12.75">
      <c r="A28" s="20"/>
      <c r="B28" s="21"/>
      <c r="C28" s="13" t="s">
        <v>28</v>
      </c>
      <c r="D28" s="22">
        <f>ROUND(D27,2)</f>
        <v>109.6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SUM(D28:G28)</f>
        <v>109.6</v>
      </c>
      <c r="I28" s="16"/>
    </row>
    <row r="29" spans="1:9" s="2" customFormat="1" ht="12.75">
      <c r="A29" s="15"/>
      <c r="B29" s="13"/>
      <c r="C29" s="13" t="s">
        <v>29</v>
      </c>
      <c r="D29" s="23">
        <f>D28</f>
        <v>109.6</v>
      </c>
      <c r="E29" s="23">
        <f>E28</f>
        <v>0</v>
      </c>
      <c r="F29" s="23">
        <f>F28</f>
        <v>0</v>
      </c>
      <c r="G29" s="23">
        <f>G28</f>
        <v>0</v>
      </c>
      <c r="H29" s="22">
        <f>SUM(D29:G29)</f>
        <v>109.6</v>
      </c>
      <c r="I29" s="16"/>
    </row>
    <row r="30" spans="1:9" s="2" customFormat="1" ht="12.75">
      <c r="A30" s="15"/>
      <c r="B30" s="13"/>
      <c r="C30" s="13"/>
      <c r="D30" s="23"/>
      <c r="E30" s="23"/>
      <c r="F30" s="23"/>
      <c r="G30" s="23"/>
      <c r="H30" s="23"/>
      <c r="I30" s="16"/>
    </row>
    <row r="31" spans="1:9" s="2" customFormat="1" ht="12.75">
      <c r="A31" s="15"/>
      <c r="B31" s="13" t="s">
        <v>30</v>
      </c>
      <c r="C31" s="13" t="s">
        <v>31</v>
      </c>
      <c r="D31" s="23"/>
      <c r="E31" s="23"/>
      <c r="F31" s="23"/>
      <c r="G31" s="23"/>
      <c r="H31" s="23"/>
      <c r="I31" s="16"/>
    </row>
    <row r="32" spans="1:9" s="2" customFormat="1" ht="25.5">
      <c r="A32" s="15"/>
      <c r="B32" s="17" t="s">
        <v>32</v>
      </c>
      <c r="C32" s="18" t="s">
        <v>54</v>
      </c>
      <c r="D32" s="19">
        <f>ROUND(D29*0.4%,2)</f>
        <v>0.44</v>
      </c>
      <c r="E32" s="19">
        <f>ROUND(E29*0.3%,2)</f>
        <v>0</v>
      </c>
      <c r="F32" s="23"/>
      <c r="G32" s="23"/>
      <c r="H32" s="14">
        <f>SUM(D32:G32)</f>
        <v>0.44</v>
      </c>
      <c r="I32" s="16"/>
    </row>
    <row r="33" spans="1:9" s="2" customFormat="1" ht="12.75">
      <c r="A33" s="15"/>
      <c r="B33" s="13"/>
      <c r="C33" s="13" t="s">
        <v>33</v>
      </c>
      <c r="D33" s="19">
        <f>D32*0.15</f>
        <v>0.066</v>
      </c>
      <c r="E33" s="19"/>
      <c r="F33" s="23"/>
      <c r="G33" s="23"/>
      <c r="H33" s="31">
        <f>ROUND(H32*15%,2)</f>
        <v>0.07</v>
      </c>
      <c r="I33" s="16"/>
    </row>
    <row r="34" spans="1:9" s="2" customFormat="1" ht="12.75">
      <c r="A34" s="15"/>
      <c r="B34" s="13"/>
      <c r="C34" s="13" t="s">
        <v>34</v>
      </c>
      <c r="D34" s="23">
        <f>ROUND(D32,2)</f>
        <v>0.44</v>
      </c>
      <c r="E34" s="23">
        <f>ROUND(E32,2)</f>
        <v>0</v>
      </c>
      <c r="F34" s="23">
        <f>ROUND(F32,2)</f>
        <v>0</v>
      </c>
      <c r="G34" s="23">
        <f>ROUND(G32,2)</f>
        <v>0</v>
      </c>
      <c r="H34" s="23">
        <f>D34+E34+F34+G34</f>
        <v>0.44</v>
      </c>
      <c r="I34" s="16"/>
    </row>
    <row r="35" spans="1:9" s="2" customFormat="1" ht="12.75">
      <c r="A35" s="15"/>
      <c r="B35" s="13"/>
      <c r="C35" s="13" t="s">
        <v>35</v>
      </c>
      <c r="D35" s="23"/>
      <c r="E35" s="23"/>
      <c r="F35" s="23"/>
      <c r="G35" s="23"/>
      <c r="H35" s="32">
        <f>H33</f>
        <v>0.07</v>
      </c>
      <c r="I35" s="16"/>
    </row>
    <row r="36" spans="1:9" s="2" customFormat="1" ht="12.75">
      <c r="A36" s="15"/>
      <c r="B36" s="13"/>
      <c r="C36" s="13" t="s">
        <v>36</v>
      </c>
      <c r="D36" s="23">
        <f>ROUND(D29+D34,2)</f>
        <v>110.04</v>
      </c>
      <c r="E36" s="23">
        <f>ROUND(E29+E34,2)</f>
        <v>0</v>
      </c>
      <c r="F36" s="23">
        <f>ROUND(F29+F34,2)</f>
        <v>0</v>
      </c>
      <c r="G36" s="23">
        <f>ROUND(G29+G34,2)</f>
        <v>0</v>
      </c>
      <c r="H36" s="22">
        <f>SUM(D36:G36)</f>
        <v>110.04</v>
      </c>
      <c r="I36" s="16"/>
    </row>
    <row r="37" spans="1:9" s="2" customFormat="1" ht="12.75">
      <c r="A37" s="15"/>
      <c r="B37" s="13"/>
      <c r="C37" s="13"/>
      <c r="D37" s="23"/>
      <c r="E37" s="23"/>
      <c r="F37" s="23"/>
      <c r="G37" s="23"/>
      <c r="H37" s="23"/>
      <c r="I37" s="16"/>
    </row>
    <row r="38" spans="1:9" s="2" customFormat="1" ht="12.75">
      <c r="A38" s="24"/>
      <c r="B38" s="13" t="s">
        <v>37</v>
      </c>
      <c r="C38" s="13" t="s">
        <v>38</v>
      </c>
      <c r="D38" s="23"/>
      <c r="E38" s="23"/>
      <c r="F38" s="23"/>
      <c r="G38" s="23"/>
      <c r="H38" s="23"/>
      <c r="I38" s="16"/>
    </row>
    <row r="39" spans="1:9" s="2" customFormat="1" ht="38.25">
      <c r="A39" s="24"/>
      <c r="B39" s="17" t="s">
        <v>39</v>
      </c>
      <c r="C39" s="18" t="s">
        <v>57</v>
      </c>
      <c r="D39" s="19">
        <f>ROUND(D36*1.63%,2)</f>
        <v>1.79</v>
      </c>
      <c r="E39" s="19">
        <f>ROUND(E36*1.86%,2)</f>
        <v>0</v>
      </c>
      <c r="F39" s="19"/>
      <c r="G39" s="19"/>
      <c r="H39" s="14">
        <f>SUM(D39:G39)</f>
        <v>1.79</v>
      </c>
      <c r="I39" s="16"/>
    </row>
    <row r="40" spans="1:9" s="2" customFormat="1" ht="52.5" customHeight="1">
      <c r="A40" s="24"/>
      <c r="B40" s="25" t="s">
        <v>40</v>
      </c>
      <c r="C40" s="18" t="s">
        <v>55</v>
      </c>
      <c r="D40" s="23"/>
      <c r="E40" s="23"/>
      <c r="F40" s="23"/>
      <c r="G40" s="19">
        <f>ROUND(7.467/1.18/6.85,2)</f>
        <v>0.92</v>
      </c>
      <c r="H40" s="14">
        <f>SUM(D40:G40)</f>
        <v>0.92</v>
      </c>
      <c r="I40" s="16"/>
    </row>
    <row r="41" spans="1:9" s="2" customFormat="1" ht="12.75">
      <c r="A41" s="24"/>
      <c r="B41" s="13"/>
      <c r="C41" s="13" t="s">
        <v>41</v>
      </c>
      <c r="D41" s="23">
        <f>ROUND(D39+D40,2)</f>
        <v>1.79</v>
      </c>
      <c r="E41" s="23">
        <f>ROUND(+E40,2)</f>
        <v>0</v>
      </c>
      <c r="F41" s="23">
        <f>ROUND(+F40,2)</f>
        <v>0</v>
      </c>
      <c r="G41" s="23">
        <f>ROUND(+G40,2)</f>
        <v>0.92</v>
      </c>
      <c r="H41" s="22">
        <f aca="true" t="shared" si="0" ref="H41:H46">SUM(D41:G41)</f>
        <v>2.71</v>
      </c>
      <c r="I41" s="16"/>
    </row>
    <row r="42" spans="1:9" s="2" customFormat="1" ht="12.75">
      <c r="A42" s="24"/>
      <c r="B42" s="13"/>
      <c r="C42" s="13" t="s">
        <v>42</v>
      </c>
      <c r="D42" s="23">
        <f>ROUND(D36+D41,2)</f>
        <v>111.83</v>
      </c>
      <c r="E42" s="23">
        <f>ROUND(E29+E41,2)</f>
        <v>0</v>
      </c>
      <c r="F42" s="23">
        <f>ROUND(F29+F41,2)</f>
        <v>0</v>
      </c>
      <c r="G42" s="23">
        <f>ROUND(G29+G41,2)</f>
        <v>0.92</v>
      </c>
      <c r="H42" s="22">
        <f t="shared" si="0"/>
        <v>112.75</v>
      </c>
      <c r="I42" s="16"/>
    </row>
    <row r="43" spans="1:9" s="2" customFormat="1" ht="21">
      <c r="A43" s="24"/>
      <c r="B43" s="25" t="s">
        <v>43</v>
      </c>
      <c r="C43" s="18" t="s">
        <v>44</v>
      </c>
      <c r="D43" s="19">
        <f>ROUND(D42*2%,2)</f>
        <v>2.24</v>
      </c>
      <c r="E43" s="19">
        <f>ROUND(E29*2%,2)</f>
        <v>0</v>
      </c>
      <c r="F43" s="19">
        <f>ROUND(F29*2%,2)</f>
        <v>0</v>
      </c>
      <c r="G43" s="19">
        <f>ROUND(G29*2%,2)</f>
        <v>0</v>
      </c>
      <c r="H43" s="22">
        <f t="shared" si="0"/>
        <v>2.24</v>
      </c>
      <c r="I43" s="16"/>
    </row>
    <row r="44" spans="1:9" s="2" customFormat="1" ht="12.75">
      <c r="A44" s="15"/>
      <c r="B44" s="13"/>
      <c r="C44" s="13" t="s">
        <v>45</v>
      </c>
      <c r="D44" s="23">
        <f>D42+D43</f>
        <v>114.07</v>
      </c>
      <c r="E44" s="23">
        <f>E42+E43</f>
        <v>0</v>
      </c>
      <c r="F44" s="23">
        <f>F42+F43</f>
        <v>0</v>
      </c>
      <c r="G44" s="23">
        <f>G43+G42</f>
        <v>0.92</v>
      </c>
      <c r="H44" s="22">
        <f t="shared" si="0"/>
        <v>114.99</v>
      </c>
      <c r="I44" s="16"/>
    </row>
    <row r="45" spans="1:9" s="2" customFormat="1" ht="16.5" customHeight="1">
      <c r="A45" s="24"/>
      <c r="B45" s="33" t="s">
        <v>46</v>
      </c>
      <c r="C45" s="18" t="s">
        <v>58</v>
      </c>
      <c r="D45" s="19">
        <f>ROUND(D44*5.88,2)</f>
        <v>670.73</v>
      </c>
      <c r="E45" s="14"/>
      <c r="F45" s="19"/>
      <c r="G45" s="14"/>
      <c r="H45" s="19">
        <f t="shared" si="0"/>
        <v>670.73</v>
      </c>
      <c r="I45" s="16"/>
    </row>
    <row r="46" spans="1:9" s="2" customFormat="1" ht="18.75" customHeight="1">
      <c r="A46" s="24"/>
      <c r="B46" s="34"/>
      <c r="C46" s="18" t="s">
        <v>59</v>
      </c>
      <c r="D46" s="19"/>
      <c r="E46" s="19">
        <f>ROUND(E44*5.88,2)</f>
        <v>0</v>
      </c>
      <c r="F46" s="19"/>
      <c r="G46" s="14"/>
      <c r="H46" s="19">
        <f t="shared" si="0"/>
        <v>0</v>
      </c>
      <c r="I46" s="26"/>
    </row>
    <row r="47" spans="1:9" s="2" customFormat="1" ht="27.75" customHeight="1">
      <c r="A47" s="24"/>
      <c r="B47" s="34"/>
      <c r="C47" s="18" t="s">
        <v>47</v>
      </c>
      <c r="D47" s="19"/>
      <c r="E47" s="14"/>
      <c r="F47" s="19"/>
      <c r="G47" s="14">
        <f>ROUND(7.467/1.18,2)</f>
        <v>6.33</v>
      </c>
      <c r="H47" s="19">
        <f>D47+E47+F47+G47</f>
        <v>6.33</v>
      </c>
      <c r="I47" s="16"/>
    </row>
    <row r="48" spans="1:9" s="2" customFormat="1" ht="21">
      <c r="A48" s="24"/>
      <c r="B48" s="13"/>
      <c r="C48" s="13" t="s">
        <v>48</v>
      </c>
      <c r="D48" s="27">
        <f>ROUND(D45+D46+D47,2)</f>
        <v>670.73</v>
      </c>
      <c r="E48" s="27">
        <f>ROUND(E45+E46+E47,2)</f>
        <v>0</v>
      </c>
      <c r="F48" s="27">
        <f>ROUND(F45+F46+F47,2)</f>
        <v>0</v>
      </c>
      <c r="G48" s="27">
        <f>ROUND(G45+G46+G47,2)</f>
        <v>6.33</v>
      </c>
      <c r="H48" s="22">
        <f>SUM(D48:G48)</f>
        <v>677.0600000000001</v>
      </c>
      <c r="I48" s="16"/>
    </row>
    <row r="49" spans="1:9" s="2" customFormat="1" ht="33.75" customHeight="1">
      <c r="A49" s="15"/>
      <c r="B49" s="25" t="s">
        <v>49</v>
      </c>
      <c r="C49" s="18" t="s">
        <v>50</v>
      </c>
      <c r="D49" s="28">
        <f>ROUND(D48*18%,2)</f>
        <v>120.73</v>
      </c>
      <c r="E49" s="28">
        <f>ROUND(E48*18%,2)</f>
        <v>0</v>
      </c>
      <c r="F49" s="28">
        <f>ROUND(F48*18%,2)</f>
        <v>0</v>
      </c>
      <c r="G49" s="28">
        <f>ROUND(G48*18%,2)</f>
        <v>1.14</v>
      </c>
      <c r="H49" s="19">
        <f>SUM(D49:G49)</f>
        <v>121.87</v>
      </c>
      <c r="I49" s="16"/>
    </row>
    <row r="50" spans="1:9" s="2" customFormat="1" ht="12.75">
      <c r="A50" s="15"/>
      <c r="B50" s="13"/>
      <c r="C50" s="13" t="s">
        <v>51</v>
      </c>
      <c r="D50" s="23">
        <f>ROUND(D48+D49,2)</f>
        <v>791.46</v>
      </c>
      <c r="E50" s="23">
        <f>ROUND(E48+E49,2)</f>
        <v>0</v>
      </c>
      <c r="F50" s="23">
        <f>ROUND(F48+F49,2)</f>
        <v>0</v>
      </c>
      <c r="G50" s="23">
        <f>ROUND(G48+G49,2)</f>
        <v>7.47</v>
      </c>
      <c r="H50" s="22">
        <f>ROUND(SUM(D50:G50),2)</f>
        <v>798.93</v>
      </c>
      <c r="I50" s="16"/>
    </row>
    <row r="51" spans="1:9" s="2" customFormat="1" ht="12.75">
      <c r="A51" s="15"/>
      <c r="B51" s="13"/>
      <c r="C51" s="17" t="s">
        <v>33</v>
      </c>
      <c r="D51" s="23">
        <v>0.41</v>
      </c>
      <c r="E51" s="23"/>
      <c r="F51" s="23"/>
      <c r="G51" s="23"/>
      <c r="H51" s="32">
        <v>0.41</v>
      </c>
      <c r="I51" s="16"/>
    </row>
    <row r="52" spans="1:8" s="2" customFormat="1" ht="12.75">
      <c r="A52" s="16"/>
      <c r="B52" s="16"/>
      <c r="C52" s="16"/>
      <c r="D52" s="16"/>
      <c r="E52" s="16"/>
      <c r="F52" s="16"/>
      <c r="G52" s="16"/>
      <c r="H52" s="16"/>
    </row>
    <row r="53" spans="1:8" s="2" customFormat="1" ht="12.75">
      <c r="A53" s="35" t="s">
        <v>52</v>
      </c>
      <c r="B53" s="35"/>
      <c r="C53" s="36" t="s">
        <v>53</v>
      </c>
      <c r="D53" s="37"/>
      <c r="E53" s="37"/>
      <c r="F53" s="37"/>
      <c r="G53" s="37"/>
      <c r="H53" s="37"/>
    </row>
    <row r="54" spans="3:9" s="2" customFormat="1" ht="12.75">
      <c r="C54" s="5"/>
      <c r="D54" s="5"/>
      <c r="E54" s="5"/>
      <c r="F54" s="5"/>
      <c r="G54" s="5"/>
      <c r="H54" s="5"/>
      <c r="I54" s="29"/>
    </row>
    <row r="55" spans="1:8" s="2" customFormat="1" ht="12.75">
      <c r="A55" s="35" t="s">
        <v>4</v>
      </c>
      <c r="B55" s="35"/>
      <c r="C55" s="38"/>
      <c r="D55" s="38"/>
      <c r="E55" s="38"/>
      <c r="F55" s="38"/>
      <c r="G55" s="38"/>
      <c r="H55" s="38"/>
    </row>
  </sheetData>
  <sheetProtection/>
  <mergeCells count="26">
    <mergeCell ref="A2:H2"/>
    <mergeCell ref="B3:H3"/>
    <mergeCell ref="A5:D5"/>
    <mergeCell ref="A7:B7"/>
    <mergeCell ref="F7:G7"/>
    <mergeCell ref="F8:G8"/>
    <mergeCell ref="A22:A23"/>
    <mergeCell ref="B22:B23"/>
    <mergeCell ref="C22:C23"/>
    <mergeCell ref="D22:G22"/>
    <mergeCell ref="H22:H23"/>
    <mergeCell ref="A9:D9"/>
    <mergeCell ref="A10:D10"/>
    <mergeCell ref="A11:D11"/>
    <mergeCell ref="F11:H11"/>
    <mergeCell ref="A12:D12"/>
    <mergeCell ref="B45:B47"/>
    <mergeCell ref="A53:B53"/>
    <mergeCell ref="C53:H53"/>
    <mergeCell ref="A55:B55"/>
    <mergeCell ref="C55:H55"/>
    <mergeCell ref="A13:D13"/>
    <mergeCell ref="F13:H13"/>
    <mergeCell ref="A16:H16"/>
    <mergeCell ref="A17:H17"/>
    <mergeCell ref="A19:H19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Smetchik-3</cp:lastModifiedBy>
  <cp:lastPrinted>2014-11-07T11:11:52Z</cp:lastPrinted>
  <dcterms:created xsi:type="dcterms:W3CDTF">2014-08-26T07:02:14Z</dcterms:created>
  <dcterms:modified xsi:type="dcterms:W3CDTF">2014-11-07T11:18:02Z</dcterms:modified>
  <cp:category/>
  <cp:version/>
  <cp:contentType/>
  <cp:contentStatus/>
</cp:coreProperties>
</file>