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1835" activeTab="0"/>
  </bookViews>
  <sheets>
    <sheet name="после проверки" sheetId="1" r:id="rId1"/>
  </sheets>
  <definedNames>
    <definedName name="_xlnm.Print_Titles" localSheetId="0">'после проверки'!$20:$22</definedName>
  </definedNames>
  <calcPr fullCalcOnLoad="1"/>
</workbook>
</file>

<file path=xl/sharedStrings.xml><?xml version="1.0" encoding="utf-8"?>
<sst xmlns="http://schemas.openxmlformats.org/spreadsheetml/2006/main" count="59" uniqueCount="57">
  <si>
    <t>Форма № 1</t>
  </si>
  <si>
    <t>Заказчик</t>
  </si>
  <si>
    <t>Некоммерческая организация "Фонд капитального ремонта многоквартирных домов Костромской области"</t>
  </si>
  <si>
    <t>«СОГЛАСОВАНО»</t>
  </si>
  <si>
    <t>«УТВЕРЖДАЮ»</t>
  </si>
  <si>
    <t>Смета на сумму:</t>
  </si>
  <si>
    <t>тыс. руб.</t>
  </si>
  <si>
    <t>________________ /______________________ /</t>
  </si>
  <si>
    <t>____________ /__________________ /</t>
  </si>
  <si>
    <t>«______»____________________ 20__г.</t>
  </si>
  <si>
    <t>СВОДНЫЙ СМЕТНЫЙ РАСЧЕТ СТОИМОСТИ СТРОИТЕЛЬСТВА</t>
  </si>
  <si>
    <t>Номер по порядку</t>
  </si>
  <si>
    <t>Номера сметных расчетов и смет, Обоснование</t>
  </si>
  <si>
    <t>Наименование глав, объектов, работ и затрат</t>
  </si>
  <si>
    <t>Сметная стоимость, тыс.руб.</t>
  </si>
  <si>
    <t>Общая сметная стоимость, тыс.руб.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</si>
  <si>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</si>
  <si>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</si>
  <si>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</si>
  <si>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</si>
  <si>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ГЛАВА 2.</t>
  </si>
  <si>
    <t>ОСНОВНЫЕ ОБЬЕКТЫ СТРОИТЕЛЬСТВА</t>
  </si>
  <si>
    <t>ИТОГО ПО ГЛАВЕ 2:</t>
  </si>
  <si>
    <t>ВРЕМЕННЫЕ ЗДАНИЯ И СООРУЖЕНИЯ</t>
  </si>
  <si>
    <t>ГСНр-81-05-01-2001 п.2.2 таб. 1</t>
  </si>
  <si>
    <t>ПРОЧИЕ РАБОТЫ И ЗАТРАТЫ</t>
  </si>
  <si>
    <t xml:space="preserve">ГСНр 81-05-02-2001
 п.2.1 таб 2 </t>
  </si>
  <si>
    <t>ИТОГО ПО ГЛАВАМ 1 - 7:</t>
  </si>
  <si>
    <t>МДС 81-35.2004 П.4.96</t>
  </si>
  <si>
    <t>Резерв на непредвиденные работы и затраты (%=2)</t>
  </si>
  <si>
    <t>ВСЕГО ПО СВОДНОМУ СМЕТНОМУ РАСЧЕТУ :</t>
  </si>
  <si>
    <t>ИТОГО ПО СВОДНОМУ СМЕТНОМУ РАСЧЕТУ В ТЕКУЩИХ ЦЕНАХ</t>
  </si>
  <si>
    <t xml:space="preserve">Закон РФ от 07.07.2003 г. №117-ФЗ </t>
  </si>
  <si>
    <t>Затраты, связанные с уплатой налога на добавленную стоимость (НДС) (%=18)</t>
  </si>
  <si>
    <t>ВСЕГО С УЧЕТОМ НДС</t>
  </si>
  <si>
    <t xml:space="preserve">Составлен в ценах по состоянию на 01. 2001 года с пересчетом в цены I квартала 2015 года </t>
  </si>
  <si>
    <t>Строительные работы в текущих ценах (К=5,78)</t>
  </si>
  <si>
    <t>Письмо Минстроя от 06.02.2015 г №3004-ЛС/08</t>
  </si>
  <si>
    <t>ЛС № 1</t>
  </si>
  <si>
    <t>3</t>
  </si>
  <si>
    <t>4</t>
  </si>
  <si>
    <t>5</t>
  </si>
  <si>
    <t>6</t>
  </si>
  <si>
    <t>7</t>
  </si>
  <si>
    <t>Авторский надзор (0,2%)</t>
  </si>
  <si>
    <t xml:space="preserve">МДС 81-35.2004 </t>
  </si>
  <si>
    <t>ГЛАВА 8.</t>
  </si>
  <si>
    <t>Глава 9.</t>
  </si>
  <si>
    <t>ИТОГО ПО ГЛАВЕ 8:</t>
  </si>
  <si>
    <t>ИТОГО ПО ГЛАВАМ 1 - 8:</t>
  </si>
  <si>
    <t>ИТОГО ПО ГЛАВЕ 9:</t>
  </si>
  <si>
    <t>ИТОГО ПО ГЛАВАМ 1 - 9:</t>
  </si>
  <si>
    <t xml:space="preserve">Затраты на авторский надзор в текущих ценах (К=6,99) </t>
  </si>
  <si>
    <t>Средства на возведение, разборку временных зданий, сооружений -0,3%:</t>
  </si>
  <si>
    <t>Дополнительные затраты при производстве СМР в зимнее время (%=1,84) от итога строительных и монтажных работ  глав 1-6</t>
  </si>
  <si>
    <t xml:space="preserve">Капитальный ремонт фасадов объекта культурного наследия "Трактир Чабурина, 2-я пол. XIX в.", Костромская область, п. Сусанино, ул. Ленина, д. 7 
</t>
  </si>
  <si>
    <t xml:space="preserve">Капитальный ремонт фасадов объекта культурного наследия "Трактир Чабурина, 2-я пол. XIX в.", Костромская область, п. Сусанино, ул. Ленина, д. 7
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</si>
</sst>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;\-General;"/>
    <numFmt numFmtId="165" formatCode="##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164" fontId="2" fillId="0" borderId="10" xfId="52" applyNumberFormat="1" applyFont="1" applyBorder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  <xf numFmtId="49" fontId="3" fillId="0" borderId="0" xfId="52" applyNumberFormat="1" applyFont="1" applyAlignment="1" applyProtection="1">
      <alignment horizontal="left" vertical="top"/>
      <protection locked="0"/>
    </xf>
    <xf numFmtId="0" fontId="2" fillId="0" borderId="0" xfId="52" applyAlignment="1">
      <alignment/>
      <protection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5" fontId="2" fillId="0" borderId="11" xfId="52" applyNumberFormat="1" applyFont="1" applyBorder="1" applyAlignment="1" applyProtection="1">
      <alignment horizontal="center" vertical="top" wrapText="1"/>
      <protection locked="0"/>
    </xf>
    <xf numFmtId="49" fontId="3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11" xfId="52" applyNumberFormat="1" applyFont="1" applyBorder="1" applyAlignment="1" applyProtection="1">
      <alignment horizontal="right" vertical="top" wrapText="1"/>
      <protection locked="0"/>
    </xf>
    <xf numFmtId="164" fontId="2" fillId="0" borderId="0" xfId="52" applyNumberFormat="1" applyFont="1" applyBorder="1" applyAlignment="1" applyProtection="1">
      <alignment horizontal="right" vertical="top" wrapText="1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165" fontId="2" fillId="0" borderId="11" xfId="52" applyNumberFormat="1" applyFont="1" applyBorder="1" applyAlignment="1" applyProtection="1">
      <alignment horizontal="left" vertical="top" wrapText="1"/>
      <protection locked="0"/>
    </xf>
    <xf numFmtId="4" fontId="2" fillId="0" borderId="11" xfId="52" applyNumberFormat="1" applyFont="1" applyBorder="1" applyAlignment="1" applyProtection="1">
      <alignment horizontal="right" vertical="top"/>
      <protection locked="0"/>
    </xf>
    <xf numFmtId="49" fontId="2" fillId="0" borderId="11" xfId="52" applyNumberForma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 wrapText="1"/>
      <protection locked="0"/>
    </xf>
    <xf numFmtId="4" fontId="5" fillId="0" borderId="11" xfId="52" applyNumberFormat="1" applyFont="1" applyBorder="1" applyAlignment="1" applyProtection="1">
      <alignment horizontal="right" vertical="top"/>
      <protection locked="0"/>
    </xf>
    <xf numFmtId="49" fontId="4" fillId="0" borderId="11" xfId="52" applyNumberFormat="1" applyFont="1" applyBorder="1" applyAlignment="1" applyProtection="1">
      <alignment horizontal="left" vertical="top" wrapText="1"/>
      <protection locked="0"/>
    </xf>
    <xf numFmtId="4" fontId="5" fillId="0" borderId="11" xfId="52" applyNumberFormat="1" applyFont="1" applyBorder="1" applyAlignment="1" applyProtection="1">
      <alignment vertical="top"/>
      <protection locked="0"/>
    </xf>
    <xf numFmtId="0" fontId="2" fillId="0" borderId="0" xfId="52">
      <alignment/>
      <protection/>
    </xf>
    <xf numFmtId="164" fontId="2" fillId="0" borderId="11" xfId="52" applyNumberFormat="1" applyFont="1" applyBorder="1" applyAlignment="1" applyProtection="1">
      <alignment horizontal="center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top" wrapText="1"/>
      <protection locked="0"/>
    </xf>
    <xf numFmtId="49" fontId="4" fillId="0" borderId="12" xfId="52" applyNumberFormat="1" applyFont="1" applyBorder="1" applyAlignment="1" applyProtection="1">
      <alignment horizontal="center" vertical="center" wrapText="1"/>
      <protection locked="0"/>
    </xf>
    <xf numFmtId="49" fontId="4" fillId="0" borderId="13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right" vertical="top" wrapText="1"/>
      <protection locked="0"/>
    </xf>
    <xf numFmtId="49" fontId="2" fillId="0" borderId="11" xfId="52" applyNumberFormat="1" applyFont="1" applyBorder="1" applyAlignment="1" applyProtection="1">
      <alignment horizontal="center" vertical="center" wrapText="1"/>
      <protection locked="0"/>
    </xf>
    <xf numFmtId="164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Fon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right" vertical="top" wrapText="1"/>
      <protection locked="0"/>
    </xf>
    <xf numFmtId="49" fontId="2" fillId="0" borderId="0" xfId="52" applyNumberFormat="1" applyAlignment="1" applyProtection="1">
      <alignment horizontal="center" vertical="top" wrapText="1"/>
      <protection locked="0"/>
    </xf>
    <xf numFmtId="49" fontId="3" fillId="0" borderId="0" xfId="52" applyNumberFormat="1" applyFont="1" applyAlignment="1" applyProtection="1">
      <alignment horizontal="center" vertical="top"/>
      <protection locked="0"/>
    </xf>
    <xf numFmtId="49" fontId="3" fillId="0" borderId="14" xfId="52" applyNumberFormat="1" applyFont="1" applyBorder="1" applyAlignment="1" applyProtection="1">
      <alignment horizontal="center" vertical="center" wrapText="1"/>
      <protection locked="0"/>
    </xf>
    <xf numFmtId="49" fontId="4" fillId="0" borderId="0" xfId="52" applyNumberFormat="1" applyFont="1" applyAlignment="1" applyProtection="1">
      <alignment horizontal="left" vertical="top"/>
      <protection locked="0"/>
    </xf>
    <xf numFmtId="49" fontId="3" fillId="0" borderId="0" xfId="52" applyNumberFormat="1" applyFont="1" applyAlignment="1" applyProtection="1">
      <alignment horizontal="right" vertical="top"/>
      <protection locked="0"/>
    </xf>
    <xf numFmtId="49" fontId="2" fillId="0" borderId="0" xfId="52" applyNumberForma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/>
      <protection locked="0"/>
    </xf>
    <xf numFmtId="49" fontId="2" fillId="0" borderId="0" xfId="52" applyNumberFormat="1" applyFont="1" applyAlignment="1" applyProtection="1">
      <alignment horizontal="left" vertical="top" wrapText="1"/>
      <protection locked="0"/>
    </xf>
    <xf numFmtId="4" fontId="3" fillId="0" borderId="0" xfId="52" applyNumberFormat="1" applyFont="1" applyAlignment="1" applyProtection="1">
      <alignment horizontal="right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showGridLines="0" tabSelected="1" workbookViewId="0" topLeftCell="A1">
      <selection activeCell="C29" sqref="C29"/>
    </sheetView>
  </sheetViews>
  <sheetFormatPr defaultColWidth="9.140625" defaultRowHeight="15"/>
  <cols>
    <col min="1" max="1" width="6.140625" style="1" customWidth="1"/>
    <col min="2" max="2" width="18.28125" style="1" customWidth="1"/>
    <col min="3" max="3" width="52.7109375" style="1" customWidth="1"/>
    <col min="4" max="4" width="12.57421875" style="1" customWidth="1"/>
    <col min="5" max="5" width="11.7109375" style="1" customWidth="1"/>
    <col min="6" max="6" width="13.7109375" style="1" customWidth="1"/>
    <col min="7" max="7" width="10.7109375" style="1" customWidth="1"/>
    <col min="8" max="8" width="13.140625" style="1" customWidth="1"/>
    <col min="9" max="9" width="9.140625" style="1" customWidth="1"/>
    <col min="10" max="16384" width="9.140625" style="22" customWidth="1"/>
  </cols>
  <sheetData>
    <row r="1" spans="1:8" s="1" customFormat="1" ht="12.75">
      <c r="A1" s="36" t="s">
        <v>0</v>
      </c>
      <c r="B1" s="36"/>
      <c r="C1" s="36"/>
      <c r="D1" s="36"/>
      <c r="E1" s="36"/>
      <c r="F1" s="36"/>
      <c r="G1" s="36"/>
      <c r="H1" s="36"/>
    </row>
    <row r="2" spans="1:8" s="1" customFormat="1" ht="12.75">
      <c r="A2" s="2" t="s">
        <v>1</v>
      </c>
      <c r="B2" s="37" t="s">
        <v>2</v>
      </c>
      <c r="C2" s="38"/>
      <c r="D2" s="38"/>
      <c r="E2" s="38"/>
      <c r="F2" s="38"/>
      <c r="G2" s="38"/>
      <c r="H2" s="38"/>
    </row>
    <row r="3" spans="2:8" s="1" customFormat="1" ht="12.75">
      <c r="B3" s="3"/>
      <c r="C3" s="3"/>
      <c r="D3" s="3"/>
      <c r="E3" s="3"/>
      <c r="F3" s="3"/>
      <c r="G3" s="3"/>
      <c r="H3" s="3"/>
    </row>
    <row r="4" spans="1:9" s="1" customFormat="1" ht="12.75" customHeight="1">
      <c r="A4" s="39" t="s">
        <v>3</v>
      </c>
      <c r="B4" s="39"/>
      <c r="C4" s="39"/>
      <c r="D4" s="39"/>
      <c r="F4" s="4" t="s">
        <v>4</v>
      </c>
      <c r="G4" s="4"/>
      <c r="H4" s="4"/>
      <c r="I4" s="4"/>
    </row>
    <row r="5" spans="1:9" s="1" customFormat="1" ht="12.75">
      <c r="A5" s="4"/>
      <c r="B5" s="4"/>
      <c r="C5" s="4"/>
      <c r="D5" s="4"/>
      <c r="F5" s="4"/>
      <c r="G5" s="4"/>
      <c r="H5" s="4"/>
      <c r="I5" s="4"/>
    </row>
    <row r="6" spans="1:9" s="1" customFormat="1" ht="12.75" customHeight="1">
      <c r="A6" s="30" t="s">
        <v>5</v>
      </c>
      <c r="B6" s="30"/>
      <c r="C6" s="5">
        <f>H45</f>
        <v>417.85</v>
      </c>
      <c r="D6" s="6" t="s">
        <v>6</v>
      </c>
      <c r="F6" s="40">
        <f>C6</f>
        <v>417.85</v>
      </c>
      <c r="G6" s="40"/>
      <c r="H6" s="6" t="s">
        <v>6</v>
      </c>
      <c r="I6" s="6"/>
    </row>
    <row r="7" spans="1:4" s="1" customFormat="1" ht="12.75">
      <c r="A7" s="29"/>
      <c r="B7" s="29"/>
      <c r="C7" s="29"/>
      <c r="D7" s="29"/>
    </row>
    <row r="8" spans="1:4" s="1" customFormat="1" ht="12.75">
      <c r="A8" s="29"/>
      <c r="B8" s="29"/>
      <c r="C8" s="29"/>
      <c r="D8" s="29"/>
    </row>
    <row r="9" spans="1:9" s="1" customFormat="1" ht="12.75" customHeight="1">
      <c r="A9" s="30" t="s">
        <v>7</v>
      </c>
      <c r="B9" s="30"/>
      <c r="C9" s="30"/>
      <c r="D9" s="30"/>
      <c r="F9" s="31" t="s">
        <v>8</v>
      </c>
      <c r="G9" s="31"/>
      <c r="H9" s="31"/>
      <c r="I9" s="7"/>
    </row>
    <row r="10" spans="1:4" s="1" customFormat="1" ht="12.75">
      <c r="A10" s="29"/>
      <c r="B10" s="29"/>
      <c r="C10" s="29"/>
      <c r="D10" s="29"/>
    </row>
    <row r="11" spans="1:9" s="1" customFormat="1" ht="12.75" customHeight="1">
      <c r="A11" s="27" t="s">
        <v>9</v>
      </c>
      <c r="B11" s="27"/>
      <c r="C11" s="27"/>
      <c r="D11" s="27"/>
      <c r="F11" s="32" t="s">
        <v>9</v>
      </c>
      <c r="G11" s="32"/>
      <c r="H11" s="32"/>
      <c r="I11" s="7"/>
    </row>
    <row r="12" s="1" customFormat="1" ht="12.75"/>
    <row r="13" s="1" customFormat="1" ht="12.75"/>
    <row r="14" spans="1:8" s="1" customFormat="1" ht="12.75">
      <c r="A14" s="33" t="s">
        <v>10</v>
      </c>
      <c r="B14" s="33"/>
      <c r="C14" s="33"/>
      <c r="D14" s="33"/>
      <c r="E14" s="33"/>
      <c r="F14" s="33"/>
      <c r="G14" s="33"/>
      <c r="H14" s="33"/>
    </row>
    <row r="15" spans="1:8" s="1" customFormat="1" ht="21.75" customHeight="1">
      <c r="A15" s="34" t="s">
        <v>55</v>
      </c>
      <c r="B15" s="34"/>
      <c r="C15" s="34"/>
      <c r="D15" s="34"/>
      <c r="E15" s="34"/>
      <c r="F15" s="34"/>
      <c r="G15" s="34"/>
      <c r="H15" s="34"/>
    </row>
    <row r="16" spans="1:8" s="1" customFormat="1" ht="4.5" customHeight="1">
      <c r="A16" s="3"/>
      <c r="B16" s="3"/>
      <c r="C16" s="3"/>
      <c r="D16" s="3"/>
      <c r="E16" s="3"/>
      <c r="F16" s="3"/>
      <c r="G16" s="3"/>
      <c r="H16" s="3"/>
    </row>
    <row r="17" spans="1:8" s="1" customFormat="1" ht="12.75">
      <c r="A17" s="35" t="s">
        <v>35</v>
      </c>
      <c r="B17" s="35"/>
      <c r="C17" s="35"/>
      <c r="D17" s="35"/>
      <c r="E17" s="35"/>
      <c r="F17" s="35"/>
      <c r="G17" s="35"/>
      <c r="H17" s="35"/>
    </row>
    <row r="18" s="1" customFormat="1" ht="4.5" customHeight="1"/>
    <row r="19" s="1" customFormat="1" ht="4.5" customHeight="1"/>
    <row r="20" spans="1:8" s="1" customFormat="1" ht="15" customHeight="1">
      <c r="A20" s="28" t="s">
        <v>11</v>
      </c>
      <c r="B20" s="28" t="s">
        <v>12</v>
      </c>
      <c r="C20" s="28" t="s">
        <v>13</v>
      </c>
      <c r="D20" s="28" t="s">
        <v>14</v>
      </c>
      <c r="E20" s="28"/>
      <c r="F20" s="28"/>
      <c r="G20" s="28"/>
      <c r="H20" s="28" t="s">
        <v>15</v>
      </c>
    </row>
    <row r="21" spans="1:8" s="1" customFormat="1" ht="43.5" customHeight="1">
      <c r="A21" s="28"/>
      <c r="B21" s="28"/>
      <c r="C21" s="28"/>
      <c r="D21" s="8" t="s">
        <v>16</v>
      </c>
      <c r="E21" s="8" t="s">
        <v>17</v>
      </c>
      <c r="F21" s="8" t="s">
        <v>18</v>
      </c>
      <c r="G21" s="8" t="s">
        <v>19</v>
      </c>
      <c r="H21" s="28"/>
    </row>
    <row r="22" spans="1:8" s="1" customFormat="1" ht="12.75">
      <c r="A22" s="9">
        <v>1</v>
      </c>
      <c r="B22" s="9">
        <v>2</v>
      </c>
      <c r="C22" s="9">
        <v>3</v>
      </c>
      <c r="D22" s="9">
        <v>4</v>
      </c>
      <c r="E22" s="9">
        <v>5</v>
      </c>
      <c r="F22" s="9">
        <v>6</v>
      </c>
      <c r="G22" s="9">
        <v>7</v>
      </c>
      <c r="H22" s="9">
        <v>8</v>
      </c>
    </row>
    <row r="23" spans="1:8" s="1" customFormat="1" ht="7.5" customHeight="1">
      <c r="A23" s="9"/>
      <c r="B23" s="9"/>
      <c r="C23" s="10"/>
      <c r="D23" s="11"/>
      <c r="E23" s="11"/>
      <c r="F23" s="11"/>
      <c r="G23" s="11"/>
      <c r="H23" s="11"/>
    </row>
    <row r="24" spans="1:9" s="1" customFormat="1" ht="12.75">
      <c r="A24" s="12"/>
      <c r="B24" s="10" t="s">
        <v>20</v>
      </c>
      <c r="C24" s="10" t="s">
        <v>21</v>
      </c>
      <c r="D24" s="11"/>
      <c r="E24" s="11"/>
      <c r="F24" s="11"/>
      <c r="G24" s="11"/>
      <c r="H24" s="11"/>
      <c r="I24" s="13"/>
    </row>
    <row r="25" spans="1:9" s="1" customFormat="1" ht="39.75" customHeight="1">
      <c r="A25" s="23">
        <v>1</v>
      </c>
      <c r="B25" s="14" t="s">
        <v>38</v>
      </c>
      <c r="C25" s="15" t="s">
        <v>56</v>
      </c>
      <c r="D25" s="16">
        <v>58.66</v>
      </c>
      <c r="E25" s="16"/>
      <c r="F25" s="16"/>
      <c r="G25" s="16"/>
      <c r="H25" s="11">
        <f>SUM(D25:G25)</f>
        <v>58.66</v>
      </c>
      <c r="I25" s="13"/>
    </row>
    <row r="26" spans="1:9" s="1" customFormat="1" ht="12.75">
      <c r="A26" s="24"/>
      <c r="B26" s="17"/>
      <c r="C26" s="10" t="s">
        <v>22</v>
      </c>
      <c r="D26" s="18">
        <f>ROUND(D25,2)</f>
        <v>58.66</v>
      </c>
      <c r="E26" s="18"/>
      <c r="F26" s="18"/>
      <c r="G26" s="18"/>
      <c r="H26" s="18">
        <f>SUM(D26:G26)</f>
        <v>58.66</v>
      </c>
      <c r="I26" s="13"/>
    </row>
    <row r="27" spans="1:9" s="1" customFormat="1" ht="12.75">
      <c r="A27" s="23"/>
      <c r="B27" s="10"/>
      <c r="C27" s="10" t="s">
        <v>27</v>
      </c>
      <c r="D27" s="19">
        <f>D26</f>
        <v>58.66</v>
      </c>
      <c r="E27" s="19"/>
      <c r="F27" s="19"/>
      <c r="G27" s="19"/>
      <c r="H27" s="18">
        <f>SUM(D27:G27)</f>
        <v>58.66</v>
      </c>
      <c r="I27" s="13"/>
    </row>
    <row r="28" spans="1:9" s="1" customFormat="1" ht="12.75">
      <c r="A28" s="23"/>
      <c r="B28" s="10"/>
      <c r="C28" s="10"/>
      <c r="D28" s="19"/>
      <c r="E28" s="19"/>
      <c r="F28" s="19"/>
      <c r="G28" s="19"/>
      <c r="H28" s="19"/>
      <c r="I28" s="13"/>
    </row>
    <row r="29" spans="1:9" s="1" customFormat="1" ht="12.75">
      <c r="A29" s="23"/>
      <c r="B29" s="10" t="s">
        <v>46</v>
      </c>
      <c r="C29" s="10" t="s">
        <v>23</v>
      </c>
      <c r="D29" s="19"/>
      <c r="E29" s="19"/>
      <c r="F29" s="19"/>
      <c r="G29" s="19"/>
      <c r="H29" s="19"/>
      <c r="I29" s="13"/>
    </row>
    <row r="30" spans="1:9" s="1" customFormat="1" ht="25.5">
      <c r="A30" s="23">
        <v>2</v>
      </c>
      <c r="B30" s="14" t="s">
        <v>24</v>
      </c>
      <c r="C30" s="15" t="s">
        <v>53</v>
      </c>
      <c r="D30" s="16">
        <f>ROUND(D27*0.3%,2)</f>
        <v>0.18</v>
      </c>
      <c r="E30" s="16"/>
      <c r="F30" s="19"/>
      <c r="G30" s="19"/>
      <c r="H30" s="11">
        <f>SUM(D30:G30)</f>
        <v>0.18</v>
      </c>
      <c r="I30" s="13"/>
    </row>
    <row r="31" spans="1:9" s="1" customFormat="1" ht="12.75">
      <c r="A31" s="23"/>
      <c r="B31" s="10"/>
      <c r="C31" s="10" t="s">
        <v>48</v>
      </c>
      <c r="D31" s="19">
        <f>ROUND(D30,2)</f>
        <v>0.18</v>
      </c>
      <c r="E31" s="19"/>
      <c r="F31" s="19"/>
      <c r="G31" s="19"/>
      <c r="H31" s="19">
        <f>D31+E31+F31+G31</f>
        <v>0.18</v>
      </c>
      <c r="I31" s="13"/>
    </row>
    <row r="32" spans="1:9" s="1" customFormat="1" ht="12.75">
      <c r="A32" s="23"/>
      <c r="B32" s="10"/>
      <c r="C32" s="10" t="s">
        <v>49</v>
      </c>
      <c r="D32" s="19">
        <f>ROUND(D27+D31,2)</f>
        <v>58.84</v>
      </c>
      <c r="E32" s="19"/>
      <c r="F32" s="19"/>
      <c r="G32" s="19"/>
      <c r="H32" s="18">
        <f>SUM(D32:G32)</f>
        <v>58.84</v>
      </c>
      <c r="I32" s="13"/>
    </row>
    <row r="33" spans="1:9" s="1" customFormat="1" ht="12.75">
      <c r="A33" s="23"/>
      <c r="B33" s="10"/>
      <c r="C33" s="10"/>
      <c r="D33" s="19"/>
      <c r="E33" s="19"/>
      <c r="F33" s="19"/>
      <c r="G33" s="19"/>
      <c r="H33" s="19"/>
      <c r="I33" s="13"/>
    </row>
    <row r="34" spans="1:9" s="1" customFormat="1" ht="12.75">
      <c r="A34" s="24"/>
      <c r="B34" s="10" t="s">
        <v>47</v>
      </c>
      <c r="C34" s="10" t="s">
        <v>25</v>
      </c>
      <c r="D34" s="19"/>
      <c r="E34" s="19"/>
      <c r="F34" s="19"/>
      <c r="G34" s="19"/>
      <c r="H34" s="19"/>
      <c r="I34" s="13"/>
    </row>
    <row r="35" spans="1:9" s="1" customFormat="1" ht="38.25">
      <c r="A35" s="24" t="s">
        <v>39</v>
      </c>
      <c r="B35" s="14" t="s">
        <v>26</v>
      </c>
      <c r="C35" s="15" t="s">
        <v>54</v>
      </c>
      <c r="D35" s="16">
        <f>ROUND(D32*1.84%,2)</f>
        <v>1.08</v>
      </c>
      <c r="E35" s="16">
        <f>ROUND(E32*1.86%,2)</f>
        <v>0</v>
      </c>
      <c r="F35" s="16"/>
      <c r="G35" s="16"/>
      <c r="H35" s="11">
        <f>SUM(D35:G35)</f>
        <v>1.08</v>
      </c>
      <c r="I35" s="13"/>
    </row>
    <row r="36" spans="1:9" s="1" customFormat="1" ht="26.25" customHeight="1">
      <c r="A36" s="24" t="s">
        <v>40</v>
      </c>
      <c r="B36" s="20" t="s">
        <v>45</v>
      </c>
      <c r="C36" s="15" t="s">
        <v>44</v>
      </c>
      <c r="D36" s="19"/>
      <c r="E36" s="19"/>
      <c r="F36" s="19"/>
      <c r="G36" s="16">
        <f>ROUND(H32*0.2%,2)</f>
        <v>0.12</v>
      </c>
      <c r="H36" s="11">
        <f>ROUND(G36,2)</f>
        <v>0.12</v>
      </c>
      <c r="I36" s="13"/>
    </row>
    <row r="37" spans="1:9" s="1" customFormat="1" ht="12.75">
      <c r="A37" s="24"/>
      <c r="B37" s="10"/>
      <c r="C37" s="10" t="s">
        <v>50</v>
      </c>
      <c r="D37" s="19">
        <f>ROUND(D35+D36,2)</f>
        <v>1.08</v>
      </c>
      <c r="E37" s="19"/>
      <c r="F37" s="19"/>
      <c r="G37" s="19">
        <f>ROUND(G35+G36,2)</f>
        <v>0.12</v>
      </c>
      <c r="H37" s="18">
        <f>SUM(D37:G37)</f>
        <v>1.2000000000000002</v>
      </c>
      <c r="I37" s="13"/>
    </row>
    <row r="38" spans="1:9" s="1" customFormat="1" ht="12.75">
      <c r="A38" s="24"/>
      <c r="B38" s="10"/>
      <c r="C38" s="10" t="s">
        <v>51</v>
      </c>
      <c r="D38" s="19">
        <f>ROUND(D32+D37,2)</f>
        <v>59.92</v>
      </c>
      <c r="E38" s="19"/>
      <c r="F38" s="19"/>
      <c r="G38" s="19">
        <f>ROUND(G27+G37,2)</f>
        <v>0.12</v>
      </c>
      <c r="H38" s="18">
        <f>SUM(D38:G38)</f>
        <v>60.04</v>
      </c>
      <c r="I38" s="13"/>
    </row>
    <row r="39" spans="1:9" s="1" customFormat="1" ht="21">
      <c r="A39" s="24" t="s">
        <v>41</v>
      </c>
      <c r="B39" s="20" t="s">
        <v>28</v>
      </c>
      <c r="C39" s="15" t="s">
        <v>29</v>
      </c>
      <c r="D39" s="16">
        <f>ROUND(D38*2%,2)</f>
        <v>1.2</v>
      </c>
      <c r="E39" s="16"/>
      <c r="F39" s="16"/>
      <c r="G39" s="16">
        <f>ROUND(G35*2%,2)</f>
        <v>0</v>
      </c>
      <c r="H39" s="18">
        <f>SUM(D39:F39)</f>
        <v>1.2</v>
      </c>
      <c r="I39" s="13"/>
    </row>
    <row r="40" spans="1:9" s="1" customFormat="1" ht="12.75">
      <c r="A40" s="23"/>
      <c r="B40" s="10"/>
      <c r="C40" s="10" t="s">
        <v>30</v>
      </c>
      <c r="D40" s="19">
        <f>D38+D39</f>
        <v>61.120000000000005</v>
      </c>
      <c r="E40" s="19"/>
      <c r="F40" s="19"/>
      <c r="G40" s="19">
        <f>G39+G38</f>
        <v>0.12</v>
      </c>
      <c r="H40" s="18">
        <f>SUM(D40:G40)</f>
        <v>61.24</v>
      </c>
      <c r="I40" s="13"/>
    </row>
    <row r="41" spans="1:9" s="1" customFormat="1" ht="16.5" customHeight="1">
      <c r="A41" s="24" t="s">
        <v>42</v>
      </c>
      <c r="B41" s="25" t="s">
        <v>37</v>
      </c>
      <c r="C41" s="15" t="s">
        <v>36</v>
      </c>
      <c r="D41" s="16">
        <f>ROUND(D40*5.78,2)</f>
        <v>353.27</v>
      </c>
      <c r="E41" s="11"/>
      <c r="F41" s="16"/>
      <c r="G41" s="11"/>
      <c r="H41" s="16">
        <f>SUM(D41:G41)</f>
        <v>353.27</v>
      </c>
      <c r="I41" s="13"/>
    </row>
    <row r="42" spans="1:9" s="1" customFormat="1" ht="27.75" customHeight="1">
      <c r="A42" s="24" t="s">
        <v>43</v>
      </c>
      <c r="B42" s="26"/>
      <c r="C42" s="15" t="s">
        <v>52</v>
      </c>
      <c r="D42" s="21"/>
      <c r="E42" s="21"/>
      <c r="F42" s="21"/>
      <c r="G42" s="16">
        <f>ROUND(G40*6.99,2)</f>
        <v>0.84</v>
      </c>
      <c r="H42" s="11">
        <f>SUM(D42:G42)</f>
        <v>0.84</v>
      </c>
      <c r="I42" s="13"/>
    </row>
    <row r="43" spans="1:9" s="1" customFormat="1" ht="21">
      <c r="A43" s="24"/>
      <c r="B43" s="10"/>
      <c r="C43" s="10" t="s">
        <v>31</v>
      </c>
      <c r="D43" s="21">
        <f>ROUND(D41,2)</f>
        <v>353.27</v>
      </c>
      <c r="E43" s="21"/>
      <c r="F43" s="21"/>
      <c r="G43" s="21">
        <f>ROUND(G42,2)</f>
        <v>0.84</v>
      </c>
      <c r="H43" s="19">
        <f>SUM(D43:G43)</f>
        <v>354.10999999999996</v>
      </c>
      <c r="I43" s="13"/>
    </row>
    <row r="44" spans="1:9" s="1" customFormat="1" ht="33.75" customHeight="1">
      <c r="A44" s="23">
        <v>8</v>
      </c>
      <c r="B44" s="20" t="s">
        <v>32</v>
      </c>
      <c r="C44" s="15" t="s">
        <v>33</v>
      </c>
      <c r="D44" s="19">
        <f>ROUND(D43*18%,2)</f>
        <v>63.59</v>
      </c>
      <c r="E44" s="19"/>
      <c r="F44" s="19"/>
      <c r="G44" s="19">
        <f>ROUND(G43*18%,2)</f>
        <v>0.15</v>
      </c>
      <c r="H44" s="18">
        <f>ROUND((D44+G44),2)</f>
        <v>63.74</v>
      </c>
      <c r="I44" s="13"/>
    </row>
    <row r="45" spans="1:9" s="1" customFormat="1" ht="12.75">
      <c r="A45" s="12"/>
      <c r="B45" s="10"/>
      <c r="C45" s="10" t="s">
        <v>34</v>
      </c>
      <c r="D45" s="19">
        <f>ROUND(D43+D44,2)</f>
        <v>416.86</v>
      </c>
      <c r="E45" s="19"/>
      <c r="F45" s="19"/>
      <c r="G45" s="19">
        <f>ROUND(G43+G44,2)</f>
        <v>0.99</v>
      </c>
      <c r="H45" s="18">
        <f>ROUND(D45+G45,2)</f>
        <v>417.85</v>
      </c>
      <c r="I45" s="13"/>
    </row>
    <row r="46" spans="1:8" s="1" customFormat="1" ht="12.75">
      <c r="A46" s="13"/>
      <c r="B46" s="13"/>
      <c r="C46" s="13"/>
      <c r="D46" s="13"/>
      <c r="E46" s="13"/>
      <c r="F46" s="13"/>
      <c r="G46" s="13"/>
      <c r="H46" s="13"/>
    </row>
  </sheetData>
  <sheetProtection/>
  <mergeCells count="21">
    <mergeCell ref="A1:H1"/>
    <mergeCell ref="B2:H2"/>
    <mergeCell ref="A4:D4"/>
    <mergeCell ref="A6:B6"/>
    <mergeCell ref="F6:G6"/>
    <mergeCell ref="H20:H21"/>
    <mergeCell ref="A7:D7"/>
    <mergeCell ref="A8:D8"/>
    <mergeCell ref="A9:D9"/>
    <mergeCell ref="F9:H9"/>
    <mergeCell ref="A10:D10"/>
    <mergeCell ref="F11:H11"/>
    <mergeCell ref="A14:H14"/>
    <mergeCell ref="A15:H15"/>
    <mergeCell ref="A17:H17"/>
    <mergeCell ref="B41:B42"/>
    <mergeCell ref="A11:D11"/>
    <mergeCell ref="A20:A21"/>
    <mergeCell ref="B20:B21"/>
    <mergeCell ref="C20:C21"/>
    <mergeCell ref="D20:G20"/>
  </mergeCells>
  <printOptions/>
  <pageMargins left="0.39" right="0.22" top="0.7874015748031497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Smetchik-3</dc:creator>
  <cp:keywords/>
  <dc:description/>
  <cp:lastModifiedBy>Smetchik-2</cp:lastModifiedBy>
  <cp:lastPrinted>2015-07-01T05:21:28Z</cp:lastPrinted>
  <dcterms:created xsi:type="dcterms:W3CDTF">2014-08-26T07:02:14Z</dcterms:created>
  <dcterms:modified xsi:type="dcterms:W3CDTF">2015-07-28T09:40:53Z</dcterms:modified>
  <cp:category/>
  <cp:version/>
  <cp:contentType/>
  <cp:contentStatus/>
</cp:coreProperties>
</file>